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P:\2020 Jobs\2010-Yale-Plant Support Prototype\Architectural\08-Consultants\From Loren\"/>
    </mc:Choice>
  </mc:AlternateContent>
  <xr:revisionPtr revIDLastSave="0" documentId="13_ncr:1_{6EEC2B6A-BCA8-41CD-916B-EF5A193B3E8D}" xr6:coauthVersionLast="45" xr6:coauthVersionMax="45" xr10:uidLastSave="{00000000-0000-0000-0000-000000000000}"/>
  <bookViews>
    <workbookView xWindow="-120" yWindow="-120" windowWidth="29040" windowHeight="15840" xr2:uid="{00000000-000D-0000-FFFF-FFFF00000000}"/>
  </bookViews>
  <sheets>
    <sheet name="Type 1" sheetId="1" r:id="rId1"/>
    <sheet name="Type 2"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4" l="1"/>
  <c r="B36" i="4"/>
  <c r="B39" i="4"/>
  <c r="B40" i="4" s="1"/>
  <c r="B41" i="4" s="1"/>
  <c r="D41" i="4" s="1"/>
  <c r="B42" i="4"/>
  <c r="B43" i="4" l="1"/>
  <c r="B45" i="4"/>
  <c r="B72" i="1"/>
  <c r="B74" i="1"/>
  <c r="B69" i="1"/>
  <c r="B68" i="1"/>
  <c r="B75" i="1" s="1"/>
  <c r="B53" i="1"/>
  <c r="B55" i="1"/>
  <c r="B50" i="1"/>
  <c r="B49" i="1"/>
  <c r="B56" i="1" s="1"/>
  <c r="B73" i="1" l="1"/>
  <c r="D73" i="1" s="1"/>
  <c r="B38" i="1"/>
  <c r="B44" i="1" s="1"/>
  <c r="B54" i="1" s="1"/>
  <c r="D54" i="1" s="1"/>
  <c r="B35" i="1"/>
  <c r="B34" i="1"/>
  <c r="B41" i="1"/>
  <c r="B39" i="1" l="1"/>
  <c r="B40" i="1" s="1"/>
  <c r="D40" i="1" s="1"/>
  <c r="B42" i="1"/>
</calcChain>
</file>

<file path=xl/sharedStrings.xml><?xml version="1.0" encoding="utf-8"?>
<sst xmlns="http://schemas.openxmlformats.org/spreadsheetml/2006/main" count="187" uniqueCount="60">
  <si>
    <t>New Haven, CT</t>
  </si>
  <si>
    <t>Yale University</t>
  </si>
  <si>
    <t>Design Variables:</t>
  </si>
  <si>
    <t>Contributing Width of Vine Spread</t>
  </si>
  <si>
    <t>ft</t>
  </si>
  <si>
    <t>Dead Weight of Vines</t>
  </si>
  <si>
    <t>psf</t>
  </si>
  <si>
    <t>Snow/Ice Surcharge on Vines</t>
  </si>
  <si>
    <t>Material Properites:</t>
  </si>
  <si>
    <t>Yield Strength of Galvanized Steel (Fy)</t>
  </si>
  <si>
    <t>ksi</t>
  </si>
  <si>
    <t>Yield Strength of Stainless Steel (Fy)</t>
  </si>
  <si>
    <t>Yield Strength of Copper (Fy)</t>
  </si>
  <si>
    <t>Yield Strength of Bronze (Fy)</t>
  </si>
  <si>
    <t>Elasticity of Galvanized Steel (E)</t>
  </si>
  <si>
    <t>Elasticity of Stainless Steel (E)</t>
  </si>
  <si>
    <t>Elasticity of Bronze (E)</t>
  </si>
  <si>
    <t>Elasticity of Copper (E)</t>
  </si>
  <si>
    <t>Vertical Installations:</t>
  </si>
  <si>
    <t>Vertical Spacing Between Supports</t>
  </si>
  <si>
    <t>Offset from face of Wall</t>
  </si>
  <si>
    <t>in</t>
  </si>
  <si>
    <t>Flat Plate Bracket:</t>
  </si>
  <si>
    <t>Moment of Inertial (Ix)</t>
  </si>
  <si>
    <t>in^4</t>
  </si>
  <si>
    <t>Section Modulus (Sx)</t>
  </si>
  <si>
    <t>in^3</t>
  </si>
  <si>
    <t>Material Yield Strength (Fy)</t>
  </si>
  <si>
    <t>Material Elasticity E</t>
  </si>
  <si>
    <t>Load on Bracket</t>
  </si>
  <si>
    <t>lbs</t>
  </si>
  <si>
    <t>Bending Moment on Bracket</t>
  </si>
  <si>
    <t>in*lbs</t>
  </si>
  <si>
    <t>Stress in Bracket</t>
  </si>
  <si>
    <t>psi</t>
  </si>
  <si>
    <t>Allowable Material Stress</t>
  </si>
  <si>
    <t>Deflection of Bracket</t>
  </si>
  <si>
    <t>Stress in Masonry</t>
  </si>
  <si>
    <t>Embedment Depth in Masonry</t>
  </si>
  <si>
    <t>Thickness of Plate</t>
  </si>
  <si>
    <t>Width of Plate</t>
  </si>
  <si>
    <t>Wind Load on Vines</t>
  </si>
  <si>
    <t>Due to Wind Load</t>
  </si>
  <si>
    <t>Due to Vertical Load</t>
  </si>
  <si>
    <t>Horizontal Installations:</t>
  </si>
  <si>
    <t>Horizontal Spacing Between Supports</t>
  </si>
  <si>
    <t>Bronze</t>
  </si>
  <si>
    <t>Type 1: Bronze Rod (Vertical and Horizontal)</t>
  </si>
  <si>
    <t>Plant Support Prototype Calculations</t>
  </si>
  <si>
    <t>Vertical Pipe or Rod:</t>
  </si>
  <si>
    <t>Outside Diameter of Pipe or Rod</t>
  </si>
  <si>
    <t>Inside Diameter of Pipe or Rod</t>
  </si>
  <si>
    <t>Bending Moment in Pipe or Rod</t>
  </si>
  <si>
    <t>Stress in Pipe or Rod</t>
  </si>
  <si>
    <t>Deflection of Pipe or Rod</t>
  </si>
  <si>
    <t>Horizontal Pipe or Rod:</t>
  </si>
  <si>
    <t>Solid Rod</t>
  </si>
  <si>
    <t>Stainless</t>
  </si>
  <si>
    <t>Type 2: Stainless Steel Cable (Vertical Only)</t>
  </si>
  <si>
    <t>Note: This worksheet is intended to assist in the evaluation of individual components of the prototype plant supports relative to other components within the system. All proposed installations should be reviewed by a qualified professional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</si>
</sst>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2" fillId="0" borderId="0" xfId="0" applyFont="1"/>
    <xf numFmtId="0" fontId="3" fillId="0" borderId="0" xfId="0" applyFont="1"/>
    <xf numFmtId="0" fontId="1" fillId="0" borderId="0" xfId="0" applyFont="1"/>
    <xf numFmtId="164" fontId="0" fillId="2" borderId="0" xfId="0" applyNumberFormat="1" applyFill="1" applyAlignment="1">
      <alignment horizontal="left"/>
    </xf>
    <xf numFmtId="0" fontId="0" fillId="2" borderId="0" xfId="0" applyFill="1"/>
    <xf numFmtId="1" fontId="0" fillId="2" borderId="0" xfId="0" applyNumberFormat="1" applyFill="1" applyAlignment="1">
      <alignment horizontal="left"/>
    </xf>
    <xf numFmtId="164" fontId="0" fillId="2" borderId="0" xfId="0" applyNumberFormat="1" applyFill="1" applyBorder="1" applyAlignment="1">
      <alignment horizontal="left"/>
    </xf>
    <xf numFmtId="0" fontId="0" fillId="0" borderId="0" xfId="0" applyBorder="1"/>
    <xf numFmtId="165" fontId="0" fillId="2" borderId="0" xfId="0" applyNumberFormat="1" applyFill="1" applyBorder="1" applyAlignment="1">
      <alignment horizontal="left"/>
    </xf>
    <xf numFmtId="165" fontId="0" fillId="0" borderId="0" xfId="0" applyNumberFormat="1" applyBorder="1" applyAlignment="1">
      <alignment horizontal="left"/>
    </xf>
    <xf numFmtId="164" fontId="0" fillId="0" borderId="0" xfId="0" applyNumberFormat="1" applyBorder="1" applyAlignment="1">
      <alignment horizontal="left"/>
    </xf>
    <xf numFmtId="0" fontId="0" fillId="0" borderId="0" xfId="0" applyBorder="1" applyAlignment="1">
      <alignment horizontal="center"/>
    </xf>
    <xf numFmtId="0" fontId="1"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1" fillId="0" borderId="4" xfId="0" applyFont="1" applyBorder="1"/>
    <xf numFmtId="2" fontId="0" fillId="0" borderId="0" xfId="0" applyNumberFormat="1" applyBorder="1" applyAlignment="1">
      <alignment horizontal="left"/>
    </xf>
    <xf numFmtId="0" fontId="0" fillId="0" borderId="6" xfId="0" applyBorder="1"/>
    <xf numFmtId="2" fontId="0" fillId="0" borderId="7" xfId="0" applyNumberFormat="1" applyBorder="1" applyAlignment="1">
      <alignment horizontal="left"/>
    </xf>
    <xf numFmtId="0" fontId="0" fillId="0" borderId="7" xfId="0" applyBorder="1"/>
    <xf numFmtId="0" fontId="0" fillId="0" borderId="8" xfId="0" applyBorder="1"/>
    <xf numFmtId="164" fontId="0" fillId="0" borderId="0" xfId="0" applyNumberFormat="1" applyAlignment="1">
      <alignment horizontal="left"/>
    </xf>
    <xf numFmtId="165" fontId="0" fillId="2" borderId="0" xfId="0" applyNumberFormat="1" applyFill="1" applyAlignment="1">
      <alignment horizontal="left"/>
    </xf>
    <xf numFmtId="2" fontId="0" fillId="0" borderId="0" xfId="0" applyNumberFormat="1" applyAlignment="1">
      <alignment horizontal="left"/>
    </xf>
    <xf numFmtId="0" fontId="0" fillId="0" borderId="0" xfId="0" applyAlignment="1">
      <alignment horizontal="center"/>
    </xf>
    <xf numFmtId="165" fontId="0" fillId="0" borderId="0" xfId="0" applyNumberFormat="1" applyAlignment="1">
      <alignment horizontal="left"/>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5"/>
  <sheetViews>
    <sheetView tabSelected="1" workbookViewId="0">
      <selection activeCell="I34" sqref="I34"/>
    </sheetView>
  </sheetViews>
  <sheetFormatPr defaultRowHeight="15" x14ac:dyDescent="0.25"/>
  <cols>
    <col min="1" max="1" width="39.5703125" customWidth="1"/>
    <col min="2" max="2" width="9.5703125" customWidth="1"/>
    <col min="3" max="3" width="6.85546875" customWidth="1"/>
    <col min="4" max="4" width="9.85546875" customWidth="1"/>
  </cols>
  <sheetData>
    <row r="1" spans="1:5" ht="18.75" x14ac:dyDescent="0.3">
      <c r="A1" s="1" t="s">
        <v>48</v>
      </c>
    </row>
    <row r="2" spans="1:5" ht="18.75" x14ac:dyDescent="0.3">
      <c r="A2" s="1" t="s">
        <v>1</v>
      </c>
    </row>
    <row r="3" spans="1:5" ht="18.75" x14ac:dyDescent="0.3">
      <c r="A3" s="1" t="s">
        <v>0</v>
      </c>
    </row>
    <row r="4" spans="1:5" ht="18.75" x14ac:dyDescent="0.3">
      <c r="A4" s="1"/>
    </row>
    <row r="5" spans="1:5" ht="60" customHeight="1" x14ac:dyDescent="0.25">
      <c r="A5" s="29" t="s">
        <v>59</v>
      </c>
      <c r="B5" s="29"/>
      <c r="C5" s="29"/>
      <c r="D5" s="29"/>
      <c r="E5" s="29"/>
    </row>
    <row r="6" spans="1:5" ht="15" customHeight="1" x14ac:dyDescent="0.3">
      <c r="A6" s="1"/>
    </row>
    <row r="7" spans="1:5" ht="18.75" x14ac:dyDescent="0.3">
      <c r="A7" s="1" t="s">
        <v>47</v>
      </c>
    </row>
    <row r="9" spans="1:5" ht="15.75" x14ac:dyDescent="0.25">
      <c r="A9" s="2" t="s">
        <v>2</v>
      </c>
    </row>
    <row r="10" spans="1:5" x14ac:dyDescent="0.25">
      <c r="A10" t="s">
        <v>3</v>
      </c>
      <c r="B10" s="4">
        <v>6</v>
      </c>
      <c r="C10" t="s">
        <v>4</v>
      </c>
    </row>
    <row r="11" spans="1:5" x14ac:dyDescent="0.25">
      <c r="A11" t="s">
        <v>5</v>
      </c>
      <c r="B11" s="4">
        <v>5.5</v>
      </c>
      <c r="C11" t="s">
        <v>6</v>
      </c>
    </row>
    <row r="12" spans="1:5" x14ac:dyDescent="0.25">
      <c r="A12" t="s">
        <v>7</v>
      </c>
      <c r="B12" s="4">
        <v>4</v>
      </c>
      <c r="C12" t="s">
        <v>6</v>
      </c>
    </row>
    <row r="13" spans="1:5" x14ac:dyDescent="0.25">
      <c r="A13" t="s">
        <v>41</v>
      </c>
      <c r="B13" s="4">
        <v>5</v>
      </c>
      <c r="C13" t="s">
        <v>6</v>
      </c>
    </row>
    <row r="15" spans="1:5" x14ac:dyDescent="0.25">
      <c r="A15" s="3" t="s">
        <v>8</v>
      </c>
    </row>
    <row r="16" spans="1:5" hidden="1" x14ac:dyDescent="0.25">
      <c r="A16" t="s">
        <v>9</v>
      </c>
      <c r="B16" s="4">
        <v>50</v>
      </c>
      <c r="C16" t="s">
        <v>10</v>
      </c>
    </row>
    <row r="17" spans="1:5" hidden="1" x14ac:dyDescent="0.25">
      <c r="A17" t="s">
        <v>11</v>
      </c>
      <c r="B17" s="4">
        <v>30</v>
      </c>
      <c r="C17" t="s">
        <v>10</v>
      </c>
    </row>
    <row r="18" spans="1:5" x14ac:dyDescent="0.25">
      <c r="A18" t="s">
        <v>13</v>
      </c>
      <c r="B18" s="4">
        <v>35</v>
      </c>
      <c r="C18" t="s">
        <v>10</v>
      </c>
    </row>
    <row r="19" spans="1:5" hidden="1" x14ac:dyDescent="0.25">
      <c r="A19" t="s">
        <v>12</v>
      </c>
      <c r="B19" s="4">
        <v>20</v>
      </c>
      <c r="C19" t="s">
        <v>10</v>
      </c>
    </row>
    <row r="20" spans="1:5" hidden="1" x14ac:dyDescent="0.25">
      <c r="B20" s="5"/>
    </row>
    <row r="21" spans="1:5" hidden="1" x14ac:dyDescent="0.25">
      <c r="A21" t="s">
        <v>14</v>
      </c>
      <c r="B21" s="6">
        <v>29000</v>
      </c>
      <c r="C21" t="s">
        <v>10</v>
      </c>
    </row>
    <row r="22" spans="1:5" hidden="1" x14ac:dyDescent="0.25">
      <c r="A22" t="s">
        <v>15</v>
      </c>
      <c r="B22" s="6">
        <v>28000</v>
      </c>
      <c r="C22" t="s">
        <v>10</v>
      </c>
    </row>
    <row r="23" spans="1:5" x14ac:dyDescent="0.25">
      <c r="A23" t="s">
        <v>16</v>
      </c>
      <c r="B23" s="6">
        <v>14000</v>
      </c>
      <c r="C23" t="s">
        <v>10</v>
      </c>
    </row>
    <row r="24" spans="1:5" hidden="1" x14ac:dyDescent="0.25">
      <c r="A24" t="s">
        <v>17</v>
      </c>
      <c r="B24" s="6">
        <v>17000</v>
      </c>
      <c r="C24" t="s">
        <v>10</v>
      </c>
    </row>
    <row r="25" spans="1:5" ht="15.75" thickBot="1" x14ac:dyDescent="0.3"/>
    <row r="26" spans="1:5" x14ac:dyDescent="0.25">
      <c r="A26" s="13" t="s">
        <v>18</v>
      </c>
      <c r="B26" s="14"/>
      <c r="C26" s="14"/>
      <c r="D26" s="14"/>
      <c r="E26" s="15"/>
    </row>
    <row r="27" spans="1:5" x14ac:dyDescent="0.25">
      <c r="A27" s="16" t="s">
        <v>19</v>
      </c>
      <c r="B27" s="7">
        <v>6</v>
      </c>
      <c r="C27" s="8" t="s">
        <v>4</v>
      </c>
      <c r="D27" s="8"/>
      <c r="E27" s="17"/>
    </row>
    <row r="28" spans="1:5" x14ac:dyDescent="0.25">
      <c r="A28" s="16" t="s">
        <v>20</v>
      </c>
      <c r="B28" s="7">
        <v>6</v>
      </c>
      <c r="C28" s="8" t="s">
        <v>21</v>
      </c>
      <c r="D28" s="8"/>
      <c r="E28" s="17"/>
    </row>
    <row r="29" spans="1:5" x14ac:dyDescent="0.25">
      <c r="A29" s="16"/>
      <c r="B29" s="8"/>
      <c r="C29" s="8"/>
      <c r="D29" s="8"/>
      <c r="E29" s="17"/>
    </row>
    <row r="30" spans="1:5" hidden="1" x14ac:dyDescent="0.25">
      <c r="A30" s="16"/>
      <c r="B30" s="11"/>
      <c r="C30" s="8"/>
      <c r="D30" s="8"/>
      <c r="E30" s="17"/>
    </row>
    <row r="31" spans="1:5" x14ac:dyDescent="0.25">
      <c r="A31" s="18" t="s">
        <v>22</v>
      </c>
      <c r="B31" s="8"/>
      <c r="C31" s="8"/>
      <c r="D31" s="8"/>
      <c r="E31" s="17"/>
    </row>
    <row r="32" spans="1:5" x14ac:dyDescent="0.25">
      <c r="A32" s="16" t="s">
        <v>39</v>
      </c>
      <c r="B32" s="9">
        <v>0.5</v>
      </c>
      <c r="C32" s="8" t="s">
        <v>21</v>
      </c>
      <c r="D32" s="8"/>
      <c r="E32" s="17"/>
    </row>
    <row r="33" spans="1:5" x14ac:dyDescent="0.25">
      <c r="A33" s="16" t="s">
        <v>40</v>
      </c>
      <c r="B33" s="9">
        <v>3</v>
      </c>
      <c r="C33" s="8" t="s">
        <v>21</v>
      </c>
      <c r="D33" s="8"/>
      <c r="E33" s="17"/>
    </row>
    <row r="34" spans="1:5" x14ac:dyDescent="0.25">
      <c r="A34" s="16" t="s">
        <v>23</v>
      </c>
      <c r="B34" s="10">
        <f>(B33*B32^3)/12</f>
        <v>3.125E-2</v>
      </c>
      <c r="C34" s="8" t="s">
        <v>24</v>
      </c>
      <c r="D34" s="8"/>
      <c r="E34" s="17"/>
    </row>
    <row r="35" spans="1:5" x14ac:dyDescent="0.25">
      <c r="A35" s="16" t="s">
        <v>25</v>
      </c>
      <c r="B35" s="10">
        <f>(B33*B32^2)/6</f>
        <v>0.125</v>
      </c>
      <c r="C35" s="8" t="s">
        <v>26</v>
      </c>
      <c r="D35" s="8"/>
      <c r="E35" s="17"/>
    </row>
    <row r="36" spans="1:5" x14ac:dyDescent="0.25">
      <c r="A36" s="16" t="s">
        <v>27</v>
      </c>
      <c r="B36" s="7">
        <v>35</v>
      </c>
      <c r="C36" s="8" t="s">
        <v>10</v>
      </c>
      <c r="D36" s="8" t="s">
        <v>46</v>
      </c>
      <c r="E36" s="17"/>
    </row>
    <row r="37" spans="1:5" x14ac:dyDescent="0.25">
      <c r="A37" s="16" t="s">
        <v>28</v>
      </c>
      <c r="B37" s="7">
        <v>14000</v>
      </c>
      <c r="C37" s="8" t="s">
        <v>10</v>
      </c>
      <c r="D37" s="8" t="s">
        <v>46</v>
      </c>
      <c r="E37" s="17"/>
    </row>
    <row r="38" spans="1:5" x14ac:dyDescent="0.25">
      <c r="A38" s="16" t="s">
        <v>29</v>
      </c>
      <c r="B38" s="11">
        <f>B10*(B11+B12)*B27</f>
        <v>342</v>
      </c>
      <c r="C38" s="8" t="s">
        <v>30</v>
      </c>
      <c r="D38" s="8"/>
      <c r="E38" s="17"/>
    </row>
    <row r="39" spans="1:5" x14ac:dyDescent="0.25">
      <c r="A39" s="16" t="s">
        <v>31</v>
      </c>
      <c r="B39" s="11">
        <f>B38*B28</f>
        <v>2052</v>
      </c>
      <c r="C39" s="8" t="s">
        <v>32</v>
      </c>
      <c r="D39" s="8" t="s">
        <v>43</v>
      </c>
      <c r="E39" s="17"/>
    </row>
    <row r="40" spans="1:5" x14ac:dyDescent="0.25">
      <c r="A40" s="16" t="s">
        <v>33</v>
      </c>
      <c r="B40" s="11">
        <f>B39/B35</f>
        <v>16416</v>
      </c>
      <c r="C40" s="8" t="s">
        <v>34</v>
      </c>
      <c r="D40" s="12" t="str">
        <f>IF(B40&lt;B41,"OK","No Good")</f>
        <v>OK</v>
      </c>
      <c r="E40" s="17"/>
    </row>
    <row r="41" spans="1:5" x14ac:dyDescent="0.25">
      <c r="A41" s="16" t="s">
        <v>35</v>
      </c>
      <c r="B41" s="11">
        <f>B36*1000*0.6</f>
        <v>21000</v>
      </c>
      <c r="C41" s="8" t="s">
        <v>34</v>
      </c>
      <c r="D41" s="8"/>
      <c r="E41" s="17"/>
    </row>
    <row r="42" spans="1:5" x14ac:dyDescent="0.25">
      <c r="A42" s="16" t="s">
        <v>36</v>
      </c>
      <c r="B42" s="19">
        <f>(B38*B28^3)/(3*B37*1000*B34)</f>
        <v>5.6283428571428575E-2</v>
      </c>
      <c r="C42" s="8" t="s">
        <v>21</v>
      </c>
      <c r="D42" s="8"/>
      <c r="E42" s="17"/>
    </row>
    <row r="43" spans="1:5" x14ac:dyDescent="0.25">
      <c r="A43" s="16" t="s">
        <v>38</v>
      </c>
      <c r="B43" s="9">
        <v>4</v>
      </c>
      <c r="C43" s="8" t="s">
        <v>21</v>
      </c>
      <c r="D43" s="8"/>
      <c r="E43" s="17"/>
    </row>
    <row r="44" spans="1:5" x14ac:dyDescent="0.25">
      <c r="A44" s="16" t="s">
        <v>37</v>
      </c>
      <c r="B44" s="11">
        <f>((B38*B28*4)/(0.6667*B43))/(B43*B33)</f>
        <v>256.48717564121796</v>
      </c>
      <c r="C44" s="8" t="s">
        <v>34</v>
      </c>
      <c r="D44" s="8"/>
      <c r="E44" s="17"/>
    </row>
    <row r="45" spans="1:5" x14ac:dyDescent="0.25">
      <c r="A45" s="16"/>
      <c r="B45" s="8"/>
      <c r="C45" s="8"/>
      <c r="D45" s="8"/>
      <c r="E45" s="17"/>
    </row>
    <row r="46" spans="1:5" x14ac:dyDescent="0.25">
      <c r="A46" s="18" t="s">
        <v>49</v>
      </c>
      <c r="B46" s="8"/>
      <c r="C46" s="8"/>
      <c r="D46" s="8"/>
      <c r="E46" s="17"/>
    </row>
    <row r="47" spans="1:5" x14ac:dyDescent="0.25">
      <c r="A47" s="16" t="s">
        <v>50</v>
      </c>
      <c r="B47" s="9">
        <v>1</v>
      </c>
      <c r="C47" s="8" t="s">
        <v>21</v>
      </c>
      <c r="D47" s="8"/>
      <c r="E47" s="17"/>
    </row>
    <row r="48" spans="1:5" x14ac:dyDescent="0.25">
      <c r="A48" s="16" t="s">
        <v>51</v>
      </c>
      <c r="B48" s="9">
        <v>0</v>
      </c>
      <c r="C48" s="8" t="s">
        <v>21</v>
      </c>
      <c r="D48" s="8" t="s">
        <v>56</v>
      </c>
      <c r="E48" s="17"/>
    </row>
    <row r="49" spans="1:5" x14ac:dyDescent="0.25">
      <c r="A49" s="16" t="s">
        <v>23</v>
      </c>
      <c r="B49" s="10">
        <f>3.14*(B47^4-B48^4)/64</f>
        <v>4.9062500000000002E-2</v>
      </c>
      <c r="C49" s="8" t="s">
        <v>24</v>
      </c>
      <c r="D49" s="8"/>
      <c r="E49" s="17"/>
    </row>
    <row r="50" spans="1:5" x14ac:dyDescent="0.25">
      <c r="A50" s="16" t="s">
        <v>25</v>
      </c>
      <c r="B50" s="10">
        <f>3.14*(B47^4-B48^4)/(32*B47)</f>
        <v>9.8125000000000004E-2</v>
      </c>
      <c r="C50" s="8" t="s">
        <v>26</v>
      </c>
      <c r="D50" s="8"/>
      <c r="E50" s="17"/>
    </row>
    <row r="51" spans="1:5" x14ac:dyDescent="0.25">
      <c r="A51" s="16" t="s">
        <v>27</v>
      </c>
      <c r="B51" s="7">
        <v>35</v>
      </c>
      <c r="C51" s="8" t="s">
        <v>10</v>
      </c>
      <c r="D51" s="8" t="s">
        <v>46</v>
      </c>
      <c r="E51" s="17"/>
    </row>
    <row r="52" spans="1:5" x14ac:dyDescent="0.25">
      <c r="A52" s="16" t="s">
        <v>28</v>
      </c>
      <c r="B52" s="7">
        <v>14000</v>
      </c>
      <c r="C52" s="8" t="s">
        <v>10</v>
      </c>
      <c r="D52" s="8" t="s">
        <v>46</v>
      </c>
      <c r="E52" s="17"/>
    </row>
    <row r="53" spans="1:5" x14ac:dyDescent="0.25">
      <c r="A53" s="16" t="s">
        <v>52</v>
      </c>
      <c r="B53" s="11">
        <f>(B10*B13*B27^2)*12/8</f>
        <v>1620</v>
      </c>
      <c r="C53" s="8" t="s">
        <v>32</v>
      </c>
      <c r="D53" s="8" t="s">
        <v>42</v>
      </c>
      <c r="E53" s="17"/>
    </row>
    <row r="54" spans="1:5" x14ac:dyDescent="0.25">
      <c r="A54" s="16" t="s">
        <v>53</v>
      </c>
      <c r="B54" s="11">
        <f>B53/B50</f>
        <v>16509.554140127388</v>
      </c>
      <c r="C54" s="8" t="s">
        <v>34</v>
      </c>
      <c r="D54" s="12" t="str">
        <f>IF(B54&lt;B55,"OK","No Good")</f>
        <v>OK</v>
      </c>
      <c r="E54" s="17"/>
    </row>
    <row r="55" spans="1:5" x14ac:dyDescent="0.25">
      <c r="A55" s="16" t="s">
        <v>35</v>
      </c>
      <c r="B55" s="11">
        <f>B51*1000*0.6</f>
        <v>21000</v>
      </c>
      <c r="C55" s="8" t="s">
        <v>34</v>
      </c>
      <c r="D55" s="8"/>
      <c r="E55" s="17"/>
    </row>
    <row r="56" spans="1:5" ht="15.75" thickBot="1" x14ac:dyDescent="0.3">
      <c r="A56" s="20" t="s">
        <v>54</v>
      </c>
      <c r="B56" s="21">
        <f>(1728*5*B13*B10*B27^4)/(384*B52*1000*B49)</f>
        <v>1.2735941765241128</v>
      </c>
      <c r="C56" s="22" t="s">
        <v>21</v>
      </c>
      <c r="D56" s="22"/>
      <c r="E56" s="23"/>
    </row>
    <row r="58" spans="1:5" hidden="1" x14ac:dyDescent="0.25"/>
    <row r="59" spans="1:5" hidden="1" x14ac:dyDescent="0.25"/>
    <row r="60" spans="1:5" ht="15.75" thickBot="1" x14ac:dyDescent="0.3"/>
    <row r="61" spans="1:5" x14ac:dyDescent="0.25">
      <c r="A61" s="13" t="s">
        <v>44</v>
      </c>
      <c r="B61" s="14"/>
      <c r="C61" s="14"/>
      <c r="D61" s="14"/>
      <c r="E61" s="15"/>
    </row>
    <row r="62" spans="1:5" x14ac:dyDescent="0.25">
      <c r="A62" s="16" t="s">
        <v>45</v>
      </c>
      <c r="B62" s="7">
        <v>4.5</v>
      </c>
      <c r="C62" s="8" t="s">
        <v>4</v>
      </c>
      <c r="D62" s="8"/>
      <c r="E62" s="17"/>
    </row>
    <row r="63" spans="1:5" x14ac:dyDescent="0.25">
      <c r="A63" s="16" t="s">
        <v>20</v>
      </c>
      <c r="B63" s="7">
        <v>6</v>
      </c>
      <c r="C63" s="8" t="s">
        <v>21</v>
      </c>
      <c r="D63" s="8"/>
      <c r="E63" s="17"/>
    </row>
    <row r="64" spans="1:5" x14ac:dyDescent="0.25">
      <c r="A64" s="16"/>
      <c r="B64" s="8"/>
      <c r="C64" s="8"/>
      <c r="D64" s="8"/>
      <c r="E64" s="17"/>
    </row>
    <row r="65" spans="1:5" x14ac:dyDescent="0.25">
      <c r="A65" s="18" t="s">
        <v>55</v>
      </c>
      <c r="B65" s="8"/>
      <c r="C65" s="8"/>
      <c r="D65" s="8"/>
      <c r="E65" s="17"/>
    </row>
    <row r="66" spans="1:5" x14ac:dyDescent="0.25">
      <c r="A66" s="16" t="s">
        <v>50</v>
      </c>
      <c r="B66" s="9">
        <v>1</v>
      </c>
      <c r="C66" s="8" t="s">
        <v>21</v>
      </c>
      <c r="D66" s="8"/>
      <c r="E66" s="17"/>
    </row>
    <row r="67" spans="1:5" x14ac:dyDescent="0.25">
      <c r="A67" s="16" t="s">
        <v>51</v>
      </c>
      <c r="B67" s="9">
        <v>0</v>
      </c>
      <c r="C67" s="8" t="s">
        <v>21</v>
      </c>
      <c r="D67" s="8" t="s">
        <v>56</v>
      </c>
      <c r="E67" s="17"/>
    </row>
    <row r="68" spans="1:5" x14ac:dyDescent="0.25">
      <c r="A68" s="16" t="s">
        <v>23</v>
      </c>
      <c r="B68" s="10">
        <f>3.14*(B66^4-B67^4)/64</f>
        <v>4.9062500000000002E-2</v>
      </c>
      <c r="C68" s="8" t="s">
        <v>24</v>
      </c>
      <c r="D68" s="8"/>
      <c r="E68" s="17"/>
    </row>
    <row r="69" spans="1:5" x14ac:dyDescent="0.25">
      <c r="A69" s="16" t="s">
        <v>25</v>
      </c>
      <c r="B69" s="10">
        <f>3.14*(B66^4-B67^4)/(32*B66)</f>
        <v>9.8125000000000004E-2</v>
      </c>
      <c r="C69" s="8" t="s">
        <v>26</v>
      </c>
      <c r="D69" s="8"/>
      <c r="E69" s="17"/>
    </row>
    <row r="70" spans="1:5" x14ac:dyDescent="0.25">
      <c r="A70" s="16" t="s">
        <v>27</v>
      </c>
      <c r="B70" s="7">
        <v>35</v>
      </c>
      <c r="C70" s="8" t="s">
        <v>10</v>
      </c>
      <c r="D70" s="8" t="s">
        <v>46</v>
      </c>
      <c r="E70" s="17"/>
    </row>
    <row r="71" spans="1:5" x14ac:dyDescent="0.25">
      <c r="A71" s="16" t="s">
        <v>28</v>
      </c>
      <c r="B71" s="7">
        <v>14000</v>
      </c>
      <c r="C71" s="8" t="s">
        <v>10</v>
      </c>
      <c r="D71" s="8" t="s">
        <v>46</v>
      </c>
      <c r="E71" s="17"/>
    </row>
    <row r="72" spans="1:5" x14ac:dyDescent="0.25">
      <c r="A72" s="16" t="s">
        <v>52</v>
      </c>
      <c r="B72" s="11">
        <f>(B10*(B11+B12)*B62^2)*12/8</f>
        <v>1731.375</v>
      </c>
      <c r="C72" s="8" t="s">
        <v>32</v>
      </c>
      <c r="D72" s="8" t="s">
        <v>43</v>
      </c>
      <c r="E72" s="17"/>
    </row>
    <row r="73" spans="1:5" x14ac:dyDescent="0.25">
      <c r="A73" s="16" t="s">
        <v>53</v>
      </c>
      <c r="B73" s="11">
        <f>B72/B69</f>
        <v>17644.585987261147</v>
      </c>
      <c r="C73" s="8" t="s">
        <v>34</v>
      </c>
      <c r="D73" s="12" t="str">
        <f>IF(B73&lt;B74,"OK","No Good")</f>
        <v>OK</v>
      </c>
      <c r="E73" s="17"/>
    </row>
    <row r="74" spans="1:5" x14ac:dyDescent="0.25">
      <c r="A74" s="16" t="s">
        <v>35</v>
      </c>
      <c r="B74" s="11">
        <f>B70*1000*0.6</f>
        <v>21000</v>
      </c>
      <c r="C74" s="8" t="s">
        <v>34</v>
      </c>
      <c r="D74" s="8"/>
      <c r="E74" s="17"/>
    </row>
    <row r="75" spans="1:5" ht="15.75" thickBot="1" x14ac:dyDescent="0.3">
      <c r="A75" s="20" t="s">
        <v>54</v>
      </c>
      <c r="B75" s="21">
        <f>(1728*5*B10*(B11+B12)*B62^4)/(384*B71*1000*B68)</f>
        <v>0.76564899909008188</v>
      </c>
      <c r="C75" s="22" t="s">
        <v>21</v>
      </c>
      <c r="D75" s="22"/>
      <c r="E75" s="23"/>
    </row>
  </sheetData>
  <mergeCells count="1">
    <mergeCell ref="A5:E5"/>
  </mergeCells>
  <pageMargins left="0.7" right="0.7" top="0.75" bottom="0.75" header="0.3" footer="0.3"/>
  <pageSetup scale="7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6EFE6-E664-432A-B470-13AFB1EE7A9E}">
  <sheetPr>
    <pageSetUpPr fitToPage="1"/>
  </sheetPr>
  <dimension ref="A1:E46"/>
  <sheetViews>
    <sheetView workbookViewId="0">
      <selection activeCell="G33" sqref="G33"/>
    </sheetView>
  </sheetViews>
  <sheetFormatPr defaultRowHeight="15" x14ac:dyDescent="0.25"/>
  <cols>
    <col min="1" max="1" width="39.5703125" customWidth="1"/>
    <col min="2" max="2" width="9.5703125" customWidth="1"/>
    <col min="3" max="3" width="6.85546875" customWidth="1"/>
    <col min="4" max="4" width="9.85546875" customWidth="1"/>
  </cols>
  <sheetData>
    <row r="1" spans="1:5" ht="18.75" x14ac:dyDescent="0.3">
      <c r="A1" s="1" t="s">
        <v>48</v>
      </c>
    </row>
    <row r="2" spans="1:5" ht="18.75" x14ac:dyDescent="0.3">
      <c r="A2" s="1" t="s">
        <v>1</v>
      </c>
    </row>
    <row r="3" spans="1:5" ht="18.75" x14ac:dyDescent="0.3">
      <c r="A3" s="1" t="s">
        <v>0</v>
      </c>
    </row>
    <row r="4" spans="1:5" ht="18.75" x14ac:dyDescent="0.3">
      <c r="A4" s="1"/>
    </row>
    <row r="5" spans="1:5" ht="60" customHeight="1" x14ac:dyDescent="0.25">
      <c r="A5" s="29" t="s">
        <v>59</v>
      </c>
      <c r="B5" s="29"/>
      <c r="C5" s="29"/>
      <c r="D5" s="29"/>
      <c r="E5" s="29"/>
    </row>
    <row r="7" spans="1:5" ht="18.75" x14ac:dyDescent="0.3">
      <c r="A7" s="1" t="s">
        <v>58</v>
      </c>
    </row>
    <row r="9" spans="1:5" ht="15.75" x14ac:dyDescent="0.25">
      <c r="A9" s="2" t="s">
        <v>2</v>
      </c>
    </row>
    <row r="10" spans="1:5" x14ac:dyDescent="0.25">
      <c r="A10" t="s">
        <v>3</v>
      </c>
      <c r="B10" s="4">
        <v>6</v>
      </c>
      <c r="C10" t="s">
        <v>4</v>
      </c>
    </row>
    <row r="11" spans="1:5" x14ac:dyDescent="0.25">
      <c r="A11" t="s">
        <v>5</v>
      </c>
      <c r="B11" s="4">
        <v>5.5</v>
      </c>
      <c r="C11" t="s">
        <v>6</v>
      </c>
    </row>
    <row r="12" spans="1:5" x14ac:dyDescent="0.25">
      <c r="A12" t="s">
        <v>7</v>
      </c>
      <c r="B12" s="4">
        <v>4</v>
      </c>
      <c r="C12" t="s">
        <v>6</v>
      </c>
    </row>
    <row r="13" spans="1:5" x14ac:dyDescent="0.25">
      <c r="A13" t="s">
        <v>41</v>
      </c>
      <c r="B13" s="4">
        <v>5</v>
      </c>
      <c r="C13" t="s">
        <v>6</v>
      </c>
    </row>
    <row r="15" spans="1:5" x14ac:dyDescent="0.25">
      <c r="A15" s="3" t="s">
        <v>8</v>
      </c>
    </row>
    <row r="16" spans="1:5" hidden="1" x14ac:dyDescent="0.25">
      <c r="A16" t="s">
        <v>9</v>
      </c>
      <c r="B16" s="4">
        <v>50</v>
      </c>
      <c r="C16" t="s">
        <v>10</v>
      </c>
    </row>
    <row r="17" spans="1:5" x14ac:dyDescent="0.25">
      <c r="A17" t="s">
        <v>11</v>
      </c>
      <c r="B17" s="4">
        <v>30</v>
      </c>
      <c r="C17" t="s">
        <v>10</v>
      </c>
    </row>
    <row r="18" spans="1:5" hidden="1" x14ac:dyDescent="0.25">
      <c r="A18" t="s">
        <v>13</v>
      </c>
      <c r="B18" s="4">
        <v>35</v>
      </c>
      <c r="C18" t="s">
        <v>10</v>
      </c>
    </row>
    <row r="19" spans="1:5" hidden="1" x14ac:dyDescent="0.25">
      <c r="A19" t="s">
        <v>12</v>
      </c>
      <c r="B19" s="4">
        <v>20</v>
      </c>
      <c r="C19" t="s">
        <v>10</v>
      </c>
    </row>
    <row r="20" spans="1:5" hidden="1" x14ac:dyDescent="0.25">
      <c r="B20" s="5"/>
    </row>
    <row r="21" spans="1:5" hidden="1" x14ac:dyDescent="0.25">
      <c r="A21" t="s">
        <v>14</v>
      </c>
      <c r="B21" s="6">
        <v>29000</v>
      </c>
      <c r="C21" t="s">
        <v>10</v>
      </c>
    </row>
    <row r="22" spans="1:5" x14ac:dyDescent="0.25">
      <c r="A22" t="s">
        <v>15</v>
      </c>
      <c r="B22" s="6">
        <v>28000</v>
      </c>
      <c r="C22" t="s">
        <v>10</v>
      </c>
    </row>
    <row r="23" spans="1:5" hidden="1" x14ac:dyDescent="0.25">
      <c r="A23" t="s">
        <v>16</v>
      </c>
      <c r="B23" s="6">
        <v>14000</v>
      </c>
      <c r="C23" t="s">
        <v>10</v>
      </c>
    </row>
    <row r="24" spans="1:5" hidden="1" x14ac:dyDescent="0.25">
      <c r="A24" t="s">
        <v>17</v>
      </c>
      <c r="B24" s="6">
        <v>17000</v>
      </c>
      <c r="C24" t="s">
        <v>10</v>
      </c>
    </row>
    <row r="25" spans="1:5" hidden="1" x14ac:dyDescent="0.25"/>
    <row r="26" spans="1:5" ht="15.75" thickBot="1" x14ac:dyDescent="0.3"/>
    <row r="27" spans="1:5" x14ac:dyDescent="0.25">
      <c r="A27" s="13" t="s">
        <v>18</v>
      </c>
      <c r="B27" s="14"/>
      <c r="C27" s="14"/>
      <c r="D27" s="14"/>
      <c r="E27" s="15"/>
    </row>
    <row r="28" spans="1:5" x14ac:dyDescent="0.25">
      <c r="A28" s="16" t="s">
        <v>19</v>
      </c>
      <c r="B28" s="4">
        <v>6</v>
      </c>
      <c r="C28" t="s">
        <v>4</v>
      </c>
      <c r="E28" s="17"/>
    </row>
    <row r="29" spans="1:5" x14ac:dyDescent="0.25">
      <c r="A29" s="16" t="s">
        <v>20</v>
      </c>
      <c r="B29" s="4">
        <v>6</v>
      </c>
      <c r="C29" t="s">
        <v>21</v>
      </c>
      <c r="E29" s="17"/>
    </row>
    <row r="30" spans="1:5" hidden="1" x14ac:dyDescent="0.25">
      <c r="A30" s="16"/>
      <c r="E30" s="17"/>
    </row>
    <row r="31" spans="1:5" x14ac:dyDescent="0.25">
      <c r="A31" s="16"/>
      <c r="B31" s="24"/>
      <c r="E31" s="17"/>
    </row>
    <row r="32" spans="1:5" x14ac:dyDescent="0.25">
      <c r="A32" s="18" t="s">
        <v>22</v>
      </c>
      <c r="E32" s="17"/>
    </row>
    <row r="33" spans="1:5" x14ac:dyDescent="0.25">
      <c r="A33" s="16" t="s">
        <v>39</v>
      </c>
      <c r="B33" s="25">
        <v>0.5</v>
      </c>
      <c r="C33" t="s">
        <v>21</v>
      </c>
      <c r="E33" s="17"/>
    </row>
    <row r="34" spans="1:5" x14ac:dyDescent="0.25">
      <c r="A34" s="16" t="s">
        <v>40</v>
      </c>
      <c r="B34" s="25">
        <v>3</v>
      </c>
      <c r="C34" t="s">
        <v>21</v>
      </c>
      <c r="E34" s="17"/>
    </row>
    <row r="35" spans="1:5" x14ac:dyDescent="0.25">
      <c r="A35" s="16" t="s">
        <v>23</v>
      </c>
      <c r="B35" s="28">
        <f>(B34*B33^3)/12</f>
        <v>3.125E-2</v>
      </c>
      <c r="C35" t="s">
        <v>24</v>
      </c>
      <c r="E35" s="17"/>
    </row>
    <row r="36" spans="1:5" x14ac:dyDescent="0.25">
      <c r="A36" s="16" t="s">
        <v>25</v>
      </c>
      <c r="B36" s="28">
        <f>(B34*B33^2)/6</f>
        <v>0.125</v>
      </c>
      <c r="C36" t="s">
        <v>26</v>
      </c>
      <c r="E36" s="17"/>
    </row>
    <row r="37" spans="1:5" x14ac:dyDescent="0.25">
      <c r="A37" s="16" t="s">
        <v>27</v>
      </c>
      <c r="B37" s="4">
        <v>30</v>
      </c>
      <c r="C37" t="s">
        <v>10</v>
      </c>
      <c r="D37" t="s">
        <v>57</v>
      </c>
      <c r="E37" s="17"/>
    </row>
    <row r="38" spans="1:5" x14ac:dyDescent="0.25">
      <c r="A38" s="16" t="s">
        <v>28</v>
      </c>
      <c r="B38" s="4">
        <v>28000</v>
      </c>
      <c r="C38" t="s">
        <v>10</v>
      </c>
      <c r="D38" t="s">
        <v>57</v>
      </c>
      <c r="E38" s="17"/>
    </row>
    <row r="39" spans="1:5" x14ac:dyDescent="0.25">
      <c r="A39" s="16" t="s">
        <v>29</v>
      </c>
      <c r="B39" s="24">
        <f>B10*(B11+B12)*B28</f>
        <v>342</v>
      </c>
      <c r="C39" t="s">
        <v>30</v>
      </c>
      <c r="E39" s="17"/>
    </row>
    <row r="40" spans="1:5" x14ac:dyDescent="0.25">
      <c r="A40" s="16" t="s">
        <v>31</v>
      </c>
      <c r="B40" s="24">
        <f>B39*B29</f>
        <v>2052</v>
      </c>
      <c r="C40" t="s">
        <v>32</v>
      </c>
      <c r="D40" t="s">
        <v>43</v>
      </c>
      <c r="E40" s="17"/>
    </row>
    <row r="41" spans="1:5" x14ac:dyDescent="0.25">
      <c r="A41" s="16" t="s">
        <v>33</v>
      </c>
      <c r="B41" s="24">
        <f>B40/B36</f>
        <v>16416</v>
      </c>
      <c r="C41" t="s">
        <v>34</v>
      </c>
      <c r="D41" s="27" t="str">
        <f>IF(B41&lt;B42,"OK","No Good")</f>
        <v>OK</v>
      </c>
      <c r="E41" s="17"/>
    </row>
    <row r="42" spans="1:5" x14ac:dyDescent="0.25">
      <c r="A42" s="16" t="s">
        <v>35</v>
      </c>
      <c r="B42" s="24">
        <f>B37*1000*0.6</f>
        <v>18000</v>
      </c>
      <c r="C42" t="s">
        <v>34</v>
      </c>
      <c r="E42" s="17"/>
    </row>
    <row r="43" spans="1:5" x14ac:dyDescent="0.25">
      <c r="A43" s="16" t="s">
        <v>36</v>
      </c>
      <c r="B43" s="26">
        <f>(B39*B29^3)/(3*B38*1000*B35)</f>
        <v>2.8141714285714287E-2</v>
      </c>
      <c r="C43" t="s">
        <v>21</v>
      </c>
      <c r="E43" s="17"/>
    </row>
    <row r="44" spans="1:5" x14ac:dyDescent="0.25">
      <c r="A44" s="16" t="s">
        <v>38</v>
      </c>
      <c r="B44" s="25">
        <v>4</v>
      </c>
      <c r="C44" t="s">
        <v>21</v>
      </c>
      <c r="E44" s="17"/>
    </row>
    <row r="45" spans="1:5" x14ac:dyDescent="0.25">
      <c r="A45" s="16" t="s">
        <v>37</v>
      </c>
      <c r="B45" s="24">
        <f>((B39*B29*4)/(0.6667*B44))/(B44*B34)</f>
        <v>256.48717564121796</v>
      </c>
      <c r="C45" t="s">
        <v>34</v>
      </c>
      <c r="E45" s="17"/>
    </row>
    <row r="46" spans="1:5" ht="15.75" thickBot="1" x14ac:dyDescent="0.3">
      <c r="A46" s="20"/>
      <c r="B46" s="22"/>
      <c r="C46" s="22"/>
      <c r="D46" s="22"/>
      <c r="E46" s="23"/>
    </row>
  </sheetData>
  <mergeCells count="1">
    <mergeCell ref="A5:E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Type 1</vt:lpstr>
      <vt:lpstr>Type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 Yoder</dc:creator>
  <cp:lastModifiedBy>Benjamin Lueck</cp:lastModifiedBy>
  <cp:lastPrinted>2020-05-29T17:13:31Z</cp:lastPrinted>
  <dcterms:created xsi:type="dcterms:W3CDTF">2020-05-06T13:24:14Z</dcterms:created>
  <dcterms:modified xsi:type="dcterms:W3CDTF">2020-06-11T18:04:23Z</dcterms:modified>
</cp:coreProperties>
</file>